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T:\Tarbell\Angela\covid 19\"/>
    </mc:Choice>
  </mc:AlternateContent>
  <xr:revisionPtr revIDLastSave="0" documentId="13_ncr:1_{DB33BB8E-C9CC-4BA7-ACA7-91B1F672F622}" xr6:coauthVersionLast="45" xr6:coauthVersionMax="45" xr10:uidLastSave="{00000000-0000-0000-0000-000000000000}"/>
  <bookViews>
    <workbookView xWindow="1980" yWindow="2115" windowWidth="21600" windowHeight="11385" xr2:uid="{00000000-000D-0000-FFFF-FFFF00000000}"/>
  </bookViews>
  <sheets>
    <sheet name="Loan and Forgiveness Worksheet" sheetId="1" r:id="rId1"/>
    <sheet name="forgive detai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2" i="1" l="1"/>
  <c r="D51" i="1"/>
  <c r="D50" i="1"/>
  <c r="D46" i="1"/>
  <c r="D45" i="1"/>
  <c r="D44" i="1"/>
  <c r="D43" i="1"/>
  <c r="I24" i="2"/>
  <c r="F24" i="2"/>
  <c r="N24" i="2"/>
  <c r="M24" i="2"/>
  <c r="L24" i="2"/>
  <c r="K24" i="2"/>
  <c r="H24" i="2"/>
  <c r="G24" i="2"/>
  <c r="E24" i="2"/>
  <c r="D24" i="2"/>
  <c r="C40" i="1"/>
  <c r="O24" i="2" l="1"/>
  <c r="D53" i="1"/>
  <c r="D47" i="1"/>
  <c r="D55" i="1" l="1"/>
  <c r="D56" i="1" l="1"/>
  <c r="D57" i="1" s="1"/>
  <c r="C66" i="1"/>
  <c r="D16" i="1"/>
  <c r="D17" i="1"/>
  <c r="D18" i="1"/>
  <c r="D15" i="1"/>
  <c r="C67" i="1" l="1"/>
  <c r="D19" i="1"/>
  <c r="D21" i="1" s="1"/>
  <c r="D23" i="1" s="1"/>
  <c r="D71" i="1" l="1"/>
  <c r="D73" i="1" s="1"/>
  <c r="D75" i="1" s="1"/>
  <c r="D67" i="1"/>
  <c r="D26" i="1"/>
  <c r="D25" i="1"/>
</calcChain>
</file>

<file path=xl/sharedStrings.xml><?xml version="1.0" encoding="utf-8"?>
<sst xmlns="http://schemas.openxmlformats.org/spreadsheetml/2006/main" count="105" uniqueCount="96">
  <si>
    <t>SMALL BUSINESS INTERRUPTION LOANS</t>
  </si>
  <si>
    <t>Estimated Maximum Loan Availability and Forgiveness Amount</t>
  </si>
  <si>
    <t>Subtotal</t>
  </si>
  <si>
    <t>Average Monthly</t>
  </si>
  <si>
    <t xml:space="preserve">Maximum Loan Amount  </t>
  </si>
  <si>
    <t>a)</t>
  </si>
  <si>
    <t>Loan Forgiveness Amount</t>
  </si>
  <si>
    <t>Represents the maximum amount a qualified borrower may apply for.</t>
  </si>
  <si>
    <t>LESS:  Required Reductions in Loan Forgiveness:</t>
  </si>
  <si>
    <t xml:space="preserve">            Monthly Average Full Time Equivalent ("FTE") Employees for the </t>
  </si>
  <si>
    <t xml:space="preserve">            Number of Employees:</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</si>
  <si>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</si>
  <si>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</si>
  <si>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</si>
  <si>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</si>
  <si>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</si>
  <si>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</si>
  <si>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</si>
  <si>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</si>
  <si>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</si>
  <si>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Paycheck Protection Program</t>
  </si>
  <si>
    <t xml:space="preserve">    Salaries, wages, commissions, vacation and sick pay (not to exceed $100K</t>
  </si>
  <si>
    <t xml:space="preserve">    State/Local Taxes on Employee Compensation (i.e., employer U.C. tax)</t>
  </si>
  <si>
    <t xml:space="preserve">    Retirement Benefit Costs</t>
  </si>
  <si>
    <t xml:space="preserve">1)  Payroll costs (defined above) </t>
  </si>
  <si>
    <t>2)  Health care benefits (including group health insurance)</t>
  </si>
  <si>
    <t>Rent</t>
  </si>
  <si>
    <t xml:space="preserve">            Lesser of (at borrower's choice):</t>
  </si>
  <si>
    <t xml:space="preserve">               Monthly Average FTE's for the period February 15 to June 30, 2019</t>
  </si>
  <si>
    <t xml:space="preserve">               Compared to the Most Recent Full Quarter Before Origination of Loan***</t>
  </si>
  <si>
    <t xml:space="preserve">Interest on Covered Mortgages (on real or personal property) </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</si>
  <si>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</si>
  <si>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</si>
  <si>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</si>
  <si>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</si>
  <si>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</si>
  <si>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</si>
  <si>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Group Health Insurance (including shareholders health insurance) </t>
  </si>
  <si>
    <t>Average Monthly Cost</t>
  </si>
  <si>
    <t>self employed calculator for self employed (reported on schedule C or Schedule F)</t>
  </si>
  <si>
    <t xml:space="preserve">Payroll Costs </t>
  </si>
  <si>
    <t xml:space="preserve">    Salaries, wages, commissions, vacation and sick pay </t>
  </si>
  <si>
    <t>Tentative Forgivable payroll costs (before required reductions)</t>
  </si>
  <si>
    <t>Payroll Costs Incurred During the "Covered" Period (8 weeks following loan origination):</t>
  </si>
  <si>
    <t>Non-Payroll Costs Incurred During the "Covered" Period (8 weeks following loan origination):</t>
  </si>
  <si>
    <t xml:space="preserve">    State/Local Taxes on Employee Compensation (i.e., employer U.C.)</t>
  </si>
  <si>
    <t>Segregated account #1 - To be used for Payroll</t>
  </si>
  <si>
    <t>Segregated account #2 -  To be used for non-payroll items</t>
  </si>
  <si>
    <t>Represents the maximum amount a qualified borrower may have forgiven.</t>
  </si>
  <si>
    <t>Utilities</t>
  </si>
  <si>
    <t>Tentative forgivable Non-payroll costs (before required reductions)</t>
  </si>
  <si>
    <t>Tentative total forgivable expenses (before required reductions)</t>
  </si>
  <si>
    <t>25% of tentative total forgivable expenses</t>
  </si>
  <si>
    <t>Non payroll expenses in excess of 25% forgivable expenses</t>
  </si>
  <si>
    <t xml:space="preserve">and is subject to change as additional guidance is issued. </t>
  </si>
  <si>
    <t xml:space="preserve">** This spreadsheet is only to be used for traditional business with payroll, use the </t>
  </si>
  <si>
    <t>Maximum Loan Amount:</t>
  </si>
  <si>
    <t xml:space="preserve">NOTE:  Yellow highlighted cells represent variables that should be completed with your final business data. </t>
  </si>
  <si>
    <t>12 month total</t>
  </si>
  <si>
    <t>Allowable Uses of Funds During the Period 8 week period</t>
  </si>
  <si>
    <t>3)  Interest on mortgages (not principal) ****</t>
  </si>
  <si>
    <t>4)  Rent (including rent under a lease agreement) ****</t>
  </si>
  <si>
    <t>5)  Utilities ****</t>
  </si>
  <si>
    <t xml:space="preserve">6)  Interest on any other debt obligations ****  </t>
  </si>
  <si>
    <t>**** Rent, utilities, and interest only count if you entered into the obligation (lease, loan service agreement) prior to Feb 15, 2020</t>
  </si>
  <si>
    <r>
      <t xml:space="preserve">      per employee) paid during 2019 </t>
    </r>
    <r>
      <rPr>
        <sz val="11"/>
        <rFont val="Calibri"/>
        <family val="2"/>
        <scheme val="minor"/>
      </rPr>
      <t>(5,767,273.26 Wages + 132,977.13 Vacation Pay)</t>
    </r>
  </si>
  <si>
    <t xml:space="preserve">* This estimate is based on understanding of the CARES Act as of 04/06/20  </t>
  </si>
  <si>
    <t>Date</t>
  </si>
  <si>
    <t>Payee</t>
  </si>
  <si>
    <t>check #</t>
  </si>
  <si>
    <t>EFT or</t>
  </si>
  <si>
    <t>Payroll</t>
  </si>
  <si>
    <t>Less</t>
  </si>
  <si>
    <t>&gt;$100k</t>
  </si>
  <si>
    <t>Group</t>
  </si>
  <si>
    <t>Health</t>
  </si>
  <si>
    <t>Retirement</t>
  </si>
  <si>
    <t>Employer</t>
  </si>
  <si>
    <t>Interest</t>
  </si>
  <si>
    <t>Total</t>
  </si>
  <si>
    <t>Funds Received Date</t>
  </si>
  <si>
    <t>8 weeks later date</t>
  </si>
  <si>
    <t>gross payroll</t>
  </si>
  <si>
    <t>var</t>
  </si>
  <si>
    <t>Wellmark outrageous cost</t>
  </si>
  <si>
    <t>Principal Fin match amt</t>
  </si>
  <si>
    <t>Landlord Realty</t>
  </si>
  <si>
    <t>Midamerican windy farm</t>
  </si>
  <si>
    <t>My Bank who helped get me the PPP</t>
  </si>
  <si>
    <t>EFT</t>
  </si>
  <si>
    <t xml:space="preserve">Gross </t>
  </si>
  <si>
    <t>Covid Wage</t>
  </si>
  <si>
    <t>SUTA</t>
  </si>
  <si>
    <t>SUTA only for those first 8 weeks</t>
  </si>
  <si>
    <t xml:space="preserve">  (do we have to pay to get it to count?)</t>
  </si>
  <si>
    <t xml:space="preserve">            % Reduction/Increase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</si>
</sst>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m/d/yy;@"/>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sz val="9"/>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165" fontId="10" fillId="0" borderId="1" xfId="1" applyNumberFormat="1" applyFont="1" applyBorder="1" applyAlignment="1">
      <alignment horizontal="center" vertical="center" wrapText="1"/>
    </xf>
    <xf numFmtId="165" fontId="8" fillId="0" borderId="0" xfId="1" applyNumberFormat="1" applyFont="1" applyFill="1"/>
    <xf numFmtId="165" fontId="9" fillId="0" borderId="0" xfId="1" applyNumberFormat="1" applyFont="1" applyFill="1" applyAlignment="1">
      <alignment horizontal="right"/>
    </xf>
    <xf numFmtId="166" fontId="8" fillId="0" borderId="0" xfId="2" applyNumberFormat="1" applyFont="1" applyFill="1" applyBorder="1"/>
    <xf numFmtId="165" fontId="4" fillId="0" borderId="0" xfId="1" applyNumberFormat="1" applyFont="1" applyAlignment="1">
      <alignment horizontal="center"/>
    </xf>
    <xf numFmtId="167" fontId="0" fillId="2" borderId="0" xfId="1" applyNumberFormat="1" applyFont="1" applyFill="1"/>
    <xf numFmtId="14" fontId="0" fillId="0" borderId="0" xfId="1" applyNumberFormat="1" applyFont="1"/>
    <xf numFmtId="14" fontId="0" fillId="0" borderId="0" xfId="0" applyNumberFormat="1"/>
    <xf numFmtId="0" fontId="0" fillId="0" borderId="0" xfId="0" applyAlignment="1">
      <alignment horizontal="center"/>
    </xf>
    <xf numFmtId="39" fontId="0" fillId="0" borderId="0" xfId="0" applyNumberFormat="1"/>
    <xf numFmtId="39" fontId="0" fillId="0" borderId="9" xfId="0" applyNumberFormat="1" applyBorder="1"/>
    <xf numFmtId="39" fontId="0" fillId="0" borderId="0" xfId="0" applyNumberFormat="1" applyBorder="1"/>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0" borderId="4" xfId="1" applyNumberFormat="1" applyFont="1" applyBorder="1" applyAlignment="1">
      <alignment horizontal="center"/>
    </xf>
    <xf numFmtId="165" fontId="4" fillId="0" borderId="5" xfId="1" applyNumberFormat="1" applyFont="1" applyBorder="1" applyAlignment="1">
      <alignment horizontal="center"/>
    </xf>
    <xf numFmtId="165" fontId="4" fillId="0" borderId="6" xfId="1" applyNumberFormat="1" applyFont="1" applyBorder="1" applyAlignment="1">
      <alignment horizontal="center"/>
    </xf>
    <xf numFmtId="165" fontId="4" fillId="0" borderId="7" xfId="1" applyNumberFormat="1" applyFont="1" applyBorder="1" applyAlignment="1">
      <alignment horizontal="center"/>
    </xf>
    <xf numFmtId="165" fontId="4" fillId="0" borderId="1" xfId="1" applyNumberFormat="1" applyFont="1" applyBorder="1" applyAlignment="1">
      <alignment horizontal="center"/>
    </xf>
    <xf numFmtId="165" fontId="4" fillId="0" borderId="8" xfId="1" applyNumberFormat="1" applyFont="1" applyBorder="1" applyAlignment="1">
      <alignment horizontal="center"/>
    </xf>
    <xf numFmtId="165" fontId="0" fillId="0" borderId="7" xfId="1" applyNumberFormat="1" applyFont="1" applyBorder="1" applyAlignment="1">
      <alignment horizontal="center"/>
    </xf>
    <xf numFmtId="165" fontId="0" fillId="0" borderId="1" xfId="1" applyNumberFormat="1" applyFont="1" applyBorder="1" applyAlignment="1">
      <alignment horizontal="center"/>
    </xf>
    <xf numFmtId="165" fontId="0" fillId="0" borderId="8" xfId="1" applyNumberFormat="1" applyFont="1" applyBorder="1" applyAlignment="1">
      <alignment horizontal="center"/>
    </xf>
    <xf numFmtId="165" fontId="0" fillId="0" borderId="4" xfId="1" applyNumberFormat="1" applyFont="1" applyBorder="1" applyAlignment="1">
      <alignment horizontal="center"/>
    </xf>
    <xf numFmtId="165" fontId="0" fillId="0" borderId="5" xfId="1" applyNumberFormat="1" applyFont="1" applyBorder="1" applyAlignment="1">
      <alignment horizontal="center"/>
    </xf>
    <xf numFmtId="165" fontId="0" fillId="0" borderId="6" xfId="1" applyNumberFormat="1" applyFont="1" applyBorder="1" applyAlignment="1">
      <alignment horizontal="center"/>
    </xf>
    <xf numFmtId="165" fontId="4" fillId="2" borderId="0" xfId="1" applyNumberFormat="1" applyFont="1" applyFill="1" applyAlignment="1">
      <alignment horizontal="center" vertical="center" wrapText="1"/>
    </xf>
    <xf numFmtId="165" fontId="5" fillId="0" borderId="0" xfId="1" applyNumberFormat="1" applyFont="1" applyAlignment="1">
      <alignment horizontal="left"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0" fillId="0" borderId="0" xfId="1" applyNumberFormat="1" applyFont="1" applyFill="1"/>
    <xf numFmtId="165" fontId="0" fillId="0" borderId="1" xfId="1" applyNumberFormat="1" applyFont="1" applyFill="1" applyBorder="1"/>
    <xf numFmtId="165" fontId="0" fillId="0" borderId="1" xfId="1" applyNumberFormat="1" applyFont="1" applyFill="1" applyBorder="1" applyAlignment="1">
      <alignmen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0"/>
  <sheetViews>
    <sheetView tabSelected="1" topLeftCell="A32" zoomScaleNormal="100" workbookViewId="0">
      <selection activeCell="B45" sqref="B45"/>
    </sheetView>
  </sheetViews>
  <sheetFormatPr defaultColWidth="8.85546875" defaultRowHeight="15" x14ac:dyDescent="0.25"/>
  <cols>
    <col min="1" max="1" width="100.7109375" style="1" bestFit="1" customWidth="1"/>
    <col min="2" max="2" width="9.7109375" style="1" customWidth="1"/>
    <col min="3" max="3" width="12.85546875" style="1" customWidth="1"/>
    <col min="4" max="4" width="14.28515625" style="1" customWidth="1"/>
    <col min="5" max="16384" width="8.85546875" style="1"/>
  </cols>
  <sheetData>
    <row r="1" spans="1:4" ht="15.75" x14ac:dyDescent="0.25">
      <c r="A1" s="54" t="s">
        <v>0</v>
      </c>
      <c r="B1" s="54"/>
      <c r="C1" s="54"/>
      <c r="D1" s="54"/>
    </row>
    <row r="2" spans="1:4" ht="15.75" x14ac:dyDescent="0.25">
      <c r="A2" s="54" t="s">
        <v>20</v>
      </c>
      <c r="B2" s="54"/>
      <c r="C2" s="54"/>
      <c r="D2" s="54"/>
    </row>
    <row r="3" spans="1:4" ht="15.75" x14ac:dyDescent="0.25">
      <c r="A3" s="54" t="s">
        <v>1</v>
      </c>
      <c r="B3" s="54"/>
      <c r="C3" s="54"/>
      <c r="D3" s="54"/>
    </row>
    <row r="4" spans="1:4" x14ac:dyDescent="0.25">
      <c r="A4" s="57" t="s">
        <v>66</v>
      </c>
      <c r="B4" s="58"/>
      <c r="C4" s="58"/>
      <c r="D4" s="59"/>
    </row>
    <row r="5" spans="1:4" x14ac:dyDescent="0.25">
      <c r="A5" s="60" t="s">
        <v>54</v>
      </c>
      <c r="B5" s="61"/>
      <c r="C5" s="61"/>
      <c r="D5" s="62"/>
    </row>
    <row r="6" spans="1:4" x14ac:dyDescent="0.25">
      <c r="A6" s="66" t="s">
        <v>55</v>
      </c>
      <c r="B6" s="67"/>
      <c r="C6" s="67"/>
      <c r="D6" s="68"/>
    </row>
    <row r="7" spans="1:4" x14ac:dyDescent="0.25">
      <c r="A7" s="63" t="s">
        <v>39</v>
      </c>
      <c r="B7" s="64"/>
      <c r="C7" s="64"/>
      <c r="D7" s="65"/>
    </row>
    <row r="8" spans="1:4" ht="15.75" x14ac:dyDescent="0.25">
      <c r="A8" s="55" t="s">
        <v>4</v>
      </c>
      <c r="B8" s="55"/>
      <c r="C8" s="55"/>
      <c r="D8" s="55"/>
    </row>
    <row r="9" spans="1:4" x14ac:dyDescent="0.25">
      <c r="A9" s="56" t="s">
        <v>7</v>
      </c>
      <c r="B9" s="56"/>
      <c r="C9" s="56"/>
      <c r="D9" s="56"/>
    </row>
    <row r="10" spans="1:4" ht="32.450000000000003" customHeight="1" x14ac:dyDescent="0.25">
      <c r="A10" s="69" t="s">
        <v>57</v>
      </c>
      <c r="B10" s="69"/>
      <c r="C10" s="69"/>
      <c r="D10" s="69"/>
    </row>
    <row r="11" spans="1:4" ht="24.6" customHeight="1" x14ac:dyDescent="0.25">
      <c r="C11" s="42" t="s">
        <v>58</v>
      </c>
      <c r="D11" s="42" t="s">
        <v>3</v>
      </c>
    </row>
    <row r="12" spans="1:4" x14ac:dyDescent="0.25">
      <c r="A12" s="4" t="s">
        <v>56</v>
      </c>
    </row>
    <row r="13" spans="1:4" x14ac:dyDescent="0.25">
      <c r="A13" s="1" t="s">
        <v>32</v>
      </c>
    </row>
    <row r="14" spans="1:4" x14ac:dyDescent="0.25">
      <c r="A14" s="1" t="s">
        <v>21</v>
      </c>
      <c r="C14" s="34"/>
      <c r="D14" s="2"/>
    </row>
    <row r="15" spans="1:4" x14ac:dyDescent="0.25">
      <c r="A15" s="1" t="s">
        <v>65</v>
      </c>
      <c r="C15" s="5">
        <v>5900250.3899999997</v>
      </c>
      <c r="D15" s="2">
        <f>C15/12</f>
        <v>491687.53249999997</v>
      </c>
    </row>
    <row r="16" spans="1:4" x14ac:dyDescent="0.25">
      <c r="A16" s="1" t="s">
        <v>37</v>
      </c>
      <c r="C16" s="6">
        <v>327912.12</v>
      </c>
      <c r="D16" s="1">
        <f t="shared" ref="D16:D18" si="0">C16/12</f>
        <v>27326.01</v>
      </c>
    </row>
    <row r="17" spans="1:4" x14ac:dyDescent="0.25">
      <c r="A17" s="1" t="s">
        <v>23</v>
      </c>
      <c r="C17" s="6">
        <v>151048.82999999999</v>
      </c>
      <c r="D17" s="1">
        <f t="shared" si="0"/>
        <v>12587.402499999998</v>
      </c>
    </row>
    <row r="18" spans="1:4" x14ac:dyDescent="0.25">
      <c r="A18" s="1" t="s">
        <v>45</v>
      </c>
      <c r="C18" s="6"/>
      <c r="D18" s="3">
        <f t="shared" si="0"/>
        <v>0</v>
      </c>
    </row>
    <row r="19" spans="1:4" x14ac:dyDescent="0.25">
      <c r="A19" s="1" t="s">
        <v>38</v>
      </c>
      <c r="C19" s="18"/>
      <c r="D19" s="1">
        <f>SUM(D14:D18)</f>
        <v>531600.94499999995</v>
      </c>
    </row>
    <row r="20" spans="1:4" x14ac:dyDescent="0.25">
      <c r="D20" s="35">
        <v>2.5</v>
      </c>
    </row>
    <row r="21" spans="1:4" s="8" customFormat="1" x14ac:dyDescent="0.25">
      <c r="A21" s="8" t="s">
        <v>2</v>
      </c>
      <c r="C21" s="24" t="s">
        <v>5</v>
      </c>
      <c r="D21" s="20">
        <f>D19*D20</f>
        <v>1329002.3624999998</v>
      </c>
    </row>
    <row r="22" spans="1:4" x14ac:dyDescent="0.25">
      <c r="C22" s="7"/>
    </row>
    <row r="23" spans="1:4" s="4" customFormat="1" ht="15.75" thickBot="1" x14ac:dyDescent="0.3">
      <c r="A23" s="36" t="s">
        <v>16</v>
      </c>
      <c r="B23" s="36"/>
      <c r="C23" s="37" t="s">
        <v>15</v>
      </c>
      <c r="D23" s="38">
        <f>IF(D21&lt;10000000,D21,10000000)</f>
        <v>1329002.3624999998</v>
      </c>
    </row>
    <row r="24" spans="1:4" s="4" customFormat="1" ht="15.75" thickTop="1" x14ac:dyDescent="0.25">
      <c r="A24" s="43"/>
      <c r="B24" s="43"/>
      <c r="C24" s="44"/>
      <c r="D24" s="45"/>
    </row>
    <row r="25" spans="1:4" s="4" customFormat="1" x14ac:dyDescent="0.25">
      <c r="A25" s="43" t="s">
        <v>46</v>
      </c>
      <c r="B25" s="43"/>
      <c r="C25" s="44"/>
      <c r="D25" s="45">
        <f>D23*0.75</f>
        <v>996751.77187499986</v>
      </c>
    </row>
    <row r="26" spans="1:4" x14ac:dyDescent="0.25">
      <c r="A26" s="4" t="s">
        <v>47</v>
      </c>
      <c r="D26" s="45">
        <f>D23*0.25</f>
        <v>332250.59062499995</v>
      </c>
    </row>
    <row r="29" spans="1:4" x14ac:dyDescent="0.25">
      <c r="A29" s="4" t="s">
        <v>59</v>
      </c>
      <c r="B29" s="4"/>
    </row>
    <row r="30" spans="1:4" x14ac:dyDescent="0.25">
      <c r="A30" s="1" t="s">
        <v>24</v>
      </c>
    </row>
    <row r="31" spans="1:4" x14ac:dyDescent="0.25">
      <c r="A31" s="1" t="s">
        <v>25</v>
      </c>
    </row>
    <row r="32" spans="1:4" x14ac:dyDescent="0.25">
      <c r="A32" s="1" t="s">
        <v>60</v>
      </c>
    </row>
    <row r="33" spans="1:4" x14ac:dyDescent="0.25">
      <c r="A33" s="1" t="s">
        <v>61</v>
      </c>
    </row>
    <row r="34" spans="1:4" x14ac:dyDescent="0.25">
      <c r="A34" s="1" t="s">
        <v>62</v>
      </c>
    </row>
    <row r="35" spans="1:4" x14ac:dyDescent="0.25">
      <c r="A35" s="1" t="s">
        <v>63</v>
      </c>
    </row>
    <row r="37" spans="1:4" ht="15.75" x14ac:dyDescent="0.25">
      <c r="A37" s="55" t="s">
        <v>6</v>
      </c>
      <c r="B37" s="55"/>
      <c r="C37" s="55"/>
      <c r="D37" s="55"/>
    </row>
    <row r="38" spans="1:4" x14ac:dyDescent="0.25">
      <c r="A38" s="56" t="s">
        <v>48</v>
      </c>
      <c r="B38" s="56"/>
      <c r="C38" s="56"/>
      <c r="D38" s="56"/>
    </row>
    <row r="39" spans="1:4" x14ac:dyDescent="0.25">
      <c r="A39" s="46" t="s">
        <v>80</v>
      </c>
      <c r="B39" s="46"/>
      <c r="C39" s="47">
        <v>43931</v>
      </c>
      <c r="D39" s="46"/>
    </row>
    <row r="40" spans="1:4" x14ac:dyDescent="0.25">
      <c r="A40" s="46" t="s">
        <v>81</v>
      </c>
      <c r="C40" s="48">
        <f>+C39+7*8</f>
        <v>43987</v>
      </c>
    </row>
    <row r="41" spans="1:4" x14ac:dyDescent="0.25">
      <c r="A41" s="4" t="s">
        <v>43</v>
      </c>
      <c r="B41" s="4"/>
    </row>
    <row r="42" spans="1:4" x14ac:dyDescent="0.25">
      <c r="A42" s="10" t="s">
        <v>40</v>
      </c>
      <c r="B42" s="10"/>
      <c r="D42" s="34"/>
    </row>
    <row r="43" spans="1:4" x14ac:dyDescent="0.25">
      <c r="A43" s="1" t="s">
        <v>41</v>
      </c>
      <c r="B43" s="10"/>
      <c r="D43" s="73">
        <f>+'forgive detail'!D24+'forgive detail'!E24+'forgive detail'!F24</f>
        <v>139378</v>
      </c>
    </row>
    <row r="44" spans="1:4" x14ac:dyDescent="0.25">
      <c r="A44" s="1" t="s">
        <v>37</v>
      </c>
      <c r="B44" s="10"/>
      <c r="D44" s="73">
        <f>+'forgive detail'!G24</f>
        <v>18000</v>
      </c>
    </row>
    <row r="45" spans="1:4" x14ac:dyDescent="0.25">
      <c r="A45" s="1" t="s">
        <v>23</v>
      </c>
      <c r="B45" s="10"/>
      <c r="D45" s="73">
        <f>+'forgive detail'!H24</f>
        <v>4250</v>
      </c>
    </row>
    <row r="46" spans="1:4" x14ac:dyDescent="0.25">
      <c r="A46" s="1" t="s">
        <v>22</v>
      </c>
      <c r="B46" s="10"/>
      <c r="D46" s="74">
        <f>+'forgive detail'!I24</f>
        <v>0</v>
      </c>
    </row>
    <row r="47" spans="1:4" x14ac:dyDescent="0.25">
      <c r="A47" s="12" t="s">
        <v>42</v>
      </c>
      <c r="B47" s="10"/>
      <c r="D47" s="17">
        <f>SUM(D43:D46)</f>
        <v>161628</v>
      </c>
    </row>
    <row r="48" spans="1:4" x14ac:dyDescent="0.25">
      <c r="A48" s="12"/>
      <c r="B48" s="10"/>
      <c r="D48" s="34"/>
    </row>
    <row r="49" spans="1:4" x14ac:dyDescent="0.25">
      <c r="A49" s="4" t="s">
        <v>44</v>
      </c>
      <c r="B49" s="10"/>
      <c r="D49" s="34"/>
    </row>
    <row r="50" spans="1:4" x14ac:dyDescent="0.25">
      <c r="A50" s="10" t="s">
        <v>26</v>
      </c>
      <c r="B50" s="10"/>
      <c r="D50" s="73">
        <f>+'forgive detail'!K24</f>
        <v>12500</v>
      </c>
    </row>
    <row r="51" spans="1:4" x14ac:dyDescent="0.25">
      <c r="A51" s="10" t="s">
        <v>49</v>
      </c>
      <c r="B51" s="10"/>
      <c r="D51" s="73">
        <f>+'forgive detail'!L24</f>
        <v>1425</v>
      </c>
    </row>
    <row r="52" spans="1:4" s="9" customFormat="1" ht="15" customHeight="1" x14ac:dyDescent="0.25">
      <c r="A52" s="71" t="s">
        <v>30</v>
      </c>
      <c r="B52" s="71"/>
      <c r="D52" s="75">
        <f>+'forgive detail'!M24</f>
        <v>624</v>
      </c>
    </row>
    <row r="53" spans="1:4" s="13" customFormat="1" ht="15" customHeight="1" x14ac:dyDescent="0.25">
      <c r="A53" s="12" t="s">
        <v>50</v>
      </c>
      <c r="B53" s="12"/>
      <c r="D53" s="17">
        <f>SUM(D50:D52)</f>
        <v>14549</v>
      </c>
    </row>
    <row r="54" spans="1:4" s="13" customFormat="1" ht="15" customHeight="1" x14ac:dyDescent="0.25">
      <c r="A54" s="12"/>
      <c r="B54" s="12"/>
      <c r="D54" s="17"/>
    </row>
    <row r="55" spans="1:4" s="13" customFormat="1" ht="15" customHeight="1" x14ac:dyDescent="0.25">
      <c r="A55" s="12" t="s">
        <v>51</v>
      </c>
      <c r="B55" s="12"/>
      <c r="D55" s="17">
        <f>D53+D47</f>
        <v>176177</v>
      </c>
    </row>
    <row r="56" spans="1:4" s="13" customFormat="1" ht="15" customHeight="1" x14ac:dyDescent="0.25">
      <c r="A56" s="12" t="s">
        <v>52</v>
      </c>
      <c r="B56" s="12"/>
      <c r="D56" s="17">
        <f>D55*0.25</f>
        <v>44044.25</v>
      </c>
    </row>
    <row r="57" spans="1:4" s="13" customFormat="1" ht="15" customHeight="1" x14ac:dyDescent="0.25">
      <c r="A57" s="12" t="s">
        <v>53</v>
      </c>
      <c r="B57" s="12"/>
      <c r="D57" s="17">
        <f>IF(D53-D56&lt;0, 0, -(D53-D56))</f>
        <v>0</v>
      </c>
    </row>
    <row r="58" spans="1:4" s="13" customFormat="1" ht="15" customHeight="1" x14ac:dyDescent="0.25">
      <c r="A58" s="12"/>
      <c r="B58" s="12"/>
      <c r="D58" s="17"/>
    </row>
    <row r="59" spans="1:4" s="13" customFormat="1" ht="15" customHeight="1" x14ac:dyDescent="0.25">
      <c r="A59" s="12"/>
      <c r="B59" s="12"/>
      <c r="D59" s="12"/>
    </row>
    <row r="60" spans="1:4" s="9" customFormat="1" ht="15" customHeight="1" x14ac:dyDescent="0.25">
      <c r="A60" s="14" t="s">
        <v>8</v>
      </c>
      <c r="B60" s="14"/>
      <c r="D60" s="11"/>
    </row>
    <row r="61" spans="1:4" s="9" customFormat="1" ht="15" customHeight="1" x14ac:dyDescent="0.25">
      <c r="A61" s="15" t="s">
        <v>10</v>
      </c>
      <c r="B61" s="15"/>
      <c r="D61" s="11"/>
    </row>
    <row r="62" spans="1:4" s="9" customFormat="1" ht="15" customHeight="1" x14ac:dyDescent="0.25">
      <c r="A62" s="11" t="s">
        <v>9</v>
      </c>
      <c r="B62" s="11"/>
      <c r="D62" s="11"/>
    </row>
    <row r="63" spans="1:4" s="9" customFormat="1" ht="15.6" customHeight="1" x14ac:dyDescent="0.2">
      <c r="A63" s="41" t="s">
        <v>34</v>
      </c>
      <c r="B63" s="28"/>
      <c r="C63" s="26">
        <v>25</v>
      </c>
    </row>
    <row r="64" spans="1:4" s="9" customFormat="1" ht="15" customHeight="1" x14ac:dyDescent="0.2">
      <c r="A64" s="15" t="s">
        <v>27</v>
      </c>
      <c r="B64" s="28"/>
      <c r="C64" s="40"/>
    </row>
    <row r="65" spans="1:4" s="9" customFormat="1" ht="15" customHeight="1" x14ac:dyDescent="0.25">
      <c r="A65" s="11" t="s">
        <v>28</v>
      </c>
      <c r="B65" s="39">
        <v>28</v>
      </c>
      <c r="C65" s="40"/>
    </row>
    <row r="66" spans="1:4" s="9" customFormat="1" ht="15" customHeight="1" x14ac:dyDescent="0.25">
      <c r="A66" s="41" t="s">
        <v>35</v>
      </c>
      <c r="B66" s="39">
        <v>24</v>
      </c>
      <c r="C66" s="40">
        <f>IF(B66&lt;B65,B66,B65)</f>
        <v>24</v>
      </c>
    </row>
    <row r="67" spans="1:4" s="9" customFormat="1" ht="15" customHeight="1" x14ac:dyDescent="0.25">
      <c r="A67" s="11" t="s">
        <v>95</v>
      </c>
      <c r="C67" s="16">
        <f>1-(C66/C63)</f>
        <v>4.0000000000000036E-2</v>
      </c>
      <c r="D67" s="4">
        <f>+IF(+C67&lt;0,+D55*C67,0)</f>
        <v>0</v>
      </c>
    </row>
    <row r="68" spans="1:4" x14ac:dyDescent="0.25">
      <c r="A68" s="8" t="s">
        <v>11</v>
      </c>
      <c r="B68" s="8"/>
    </row>
    <row r="69" spans="1:4" s="4" customFormat="1" x14ac:dyDescent="0.25">
      <c r="A69" s="22" t="s">
        <v>12</v>
      </c>
    </row>
    <row r="70" spans="1:4" s="4" customFormat="1" x14ac:dyDescent="0.25">
      <c r="A70" s="1" t="s">
        <v>29</v>
      </c>
      <c r="B70" s="29"/>
      <c r="C70" s="30"/>
      <c r="D70" s="27">
        <v>0</v>
      </c>
    </row>
    <row r="71" spans="1:4" s="8" customFormat="1" x14ac:dyDescent="0.25">
      <c r="A71" s="8" t="s">
        <v>13</v>
      </c>
      <c r="B71" s="31"/>
      <c r="C71" s="32" t="s">
        <v>14</v>
      </c>
      <c r="D71" s="23">
        <f>D55+D57+D67+D70</f>
        <v>176177</v>
      </c>
    </row>
    <row r="72" spans="1:4" x14ac:dyDescent="0.25">
      <c r="B72" s="18"/>
      <c r="C72" s="18"/>
    </row>
    <row r="73" spans="1:4" s="4" customFormat="1" ht="15.75" thickBot="1" x14ac:dyDescent="0.3">
      <c r="A73" s="4" t="s">
        <v>17</v>
      </c>
      <c r="C73" s="25" t="s">
        <v>19</v>
      </c>
      <c r="D73" s="21">
        <f>IF(D71&lt;D23,D71,D23)</f>
        <v>176177</v>
      </c>
    </row>
    <row r="74" spans="1:4" s="4" customFormat="1" ht="15.75" thickTop="1" x14ac:dyDescent="0.25">
      <c r="D74" s="19"/>
    </row>
    <row r="75" spans="1:4" s="4" customFormat="1" ht="15.75" thickBot="1" x14ac:dyDescent="0.3">
      <c r="A75" s="4" t="s">
        <v>18</v>
      </c>
      <c r="D75" s="21">
        <f>IF(D23&gt;D73,D23-D73,0)</f>
        <v>1152825.3624999998</v>
      </c>
    </row>
    <row r="76" spans="1:4" ht="15.75" thickTop="1" x14ac:dyDescent="0.25"/>
    <row r="77" spans="1:4" s="33" customFormat="1" x14ac:dyDescent="0.25">
      <c r="A77" s="72" t="s">
        <v>31</v>
      </c>
      <c r="B77" s="72"/>
      <c r="C77" s="72"/>
      <c r="D77" s="72"/>
    </row>
    <row r="78" spans="1:4" ht="30" customHeight="1" x14ac:dyDescent="0.25">
      <c r="A78" s="70" t="s">
        <v>36</v>
      </c>
      <c r="B78" s="70"/>
      <c r="C78" s="70"/>
      <c r="D78" s="70"/>
    </row>
    <row r="79" spans="1:4" s="33" customFormat="1" ht="30.6" customHeight="1" x14ac:dyDescent="0.25">
      <c r="A79" s="70" t="s">
        <v>33</v>
      </c>
      <c r="B79" s="70"/>
      <c r="C79" s="70"/>
      <c r="D79" s="70"/>
    </row>
    <row r="80" spans="1:4" x14ac:dyDescent="0.25">
      <c r="A80" s="70" t="s">
        <v>64</v>
      </c>
      <c r="B80" s="70"/>
      <c r="C80" s="70"/>
      <c r="D80" s="70"/>
    </row>
  </sheetData>
  <mergeCells count="17">
    <mergeCell ref="A80:D80"/>
    <mergeCell ref="A52:B52"/>
    <mergeCell ref="A2:D2"/>
    <mergeCell ref="A78:D78"/>
    <mergeCell ref="A77:D77"/>
    <mergeCell ref="A79:D79"/>
    <mergeCell ref="A38:D38"/>
    <mergeCell ref="A1:D1"/>
    <mergeCell ref="A3:D3"/>
    <mergeCell ref="A8:D8"/>
    <mergeCell ref="A37:D37"/>
    <mergeCell ref="A9:D9"/>
    <mergeCell ref="A4:D4"/>
    <mergeCell ref="A5:D5"/>
    <mergeCell ref="A7:D7"/>
    <mergeCell ref="A6:D6"/>
    <mergeCell ref="A10:D10"/>
  </mergeCells>
  <printOptions horizontalCentered="1"/>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29B1-8191-4249-A3C0-C5BA5E869A8D}">
  <dimension ref="A3:O25"/>
  <sheetViews>
    <sheetView workbookViewId="0">
      <selection activeCell="D26" sqref="D26"/>
    </sheetView>
  </sheetViews>
  <sheetFormatPr defaultRowHeight="15" x14ac:dyDescent="0.25"/>
  <cols>
    <col min="1" max="1" width="9.7109375" bestFit="1" customWidth="1"/>
    <col min="2" max="2" width="37.140625" customWidth="1"/>
    <col min="4" max="4" width="10.85546875" bestFit="1" customWidth="1"/>
    <col min="5" max="5" width="9.5703125" bestFit="1" customWidth="1"/>
    <col min="6" max="6" width="11.5703125" customWidth="1"/>
    <col min="7" max="7" width="9.85546875" bestFit="1" customWidth="1"/>
    <col min="8" max="9" width="11.42578125" customWidth="1"/>
    <col min="10" max="10" width="5.28515625" customWidth="1"/>
    <col min="11" max="11" width="9.85546875" bestFit="1" customWidth="1"/>
    <col min="12" max="14" width="9.42578125" bestFit="1" customWidth="1"/>
    <col min="15" max="15" width="10.85546875" bestFit="1" customWidth="1"/>
  </cols>
  <sheetData>
    <row r="3" spans="1:15" x14ac:dyDescent="0.25">
      <c r="C3" s="50"/>
      <c r="D3" s="50"/>
      <c r="E3" s="50" t="s">
        <v>72</v>
      </c>
      <c r="F3" s="50" t="s">
        <v>72</v>
      </c>
      <c r="G3" s="50"/>
      <c r="H3" s="50"/>
      <c r="I3" s="50"/>
      <c r="J3" s="50"/>
      <c r="K3" s="50"/>
      <c r="L3" s="50"/>
      <c r="M3" s="50"/>
    </row>
    <row r="4" spans="1:15" x14ac:dyDescent="0.25">
      <c r="C4" s="50" t="s">
        <v>70</v>
      </c>
      <c r="D4" s="50"/>
      <c r="E4" s="50" t="s">
        <v>71</v>
      </c>
      <c r="F4" s="50" t="s">
        <v>90</v>
      </c>
      <c r="G4" s="50" t="s">
        <v>74</v>
      </c>
      <c r="H4" s="50" t="s">
        <v>77</v>
      </c>
      <c r="I4" s="50" t="s">
        <v>92</v>
      </c>
      <c r="J4" s="50"/>
      <c r="K4" s="50"/>
      <c r="L4" s="50"/>
      <c r="M4" s="50"/>
    </row>
    <row r="5" spans="1:15" x14ac:dyDescent="0.25">
      <c r="A5" t="s">
        <v>67</v>
      </c>
      <c r="B5" t="s">
        <v>68</v>
      </c>
      <c r="C5" s="50" t="s">
        <v>69</v>
      </c>
      <c r="D5" s="50" t="s">
        <v>71</v>
      </c>
      <c r="E5" s="50" t="s">
        <v>73</v>
      </c>
      <c r="F5" s="50" t="s">
        <v>91</v>
      </c>
      <c r="G5" s="50" t="s">
        <v>75</v>
      </c>
      <c r="H5" s="50" t="s">
        <v>76</v>
      </c>
      <c r="I5" s="50"/>
      <c r="J5" s="50"/>
      <c r="K5" s="50" t="s">
        <v>26</v>
      </c>
      <c r="L5" s="50" t="s">
        <v>49</v>
      </c>
      <c r="M5" s="50" t="s">
        <v>78</v>
      </c>
    </row>
    <row r="8" spans="1:15" x14ac:dyDescent="0.25">
      <c r="A8" s="49">
        <v>43932</v>
      </c>
      <c r="B8" t="s">
        <v>82</v>
      </c>
      <c r="C8" t="s">
        <v>83</v>
      </c>
      <c r="D8" s="51">
        <v>142000</v>
      </c>
      <c r="E8" s="51">
        <v>-2200</v>
      </c>
      <c r="F8" s="51">
        <v>-422</v>
      </c>
      <c r="G8" s="51"/>
      <c r="H8" s="51"/>
      <c r="I8" s="51"/>
      <c r="J8" s="51"/>
      <c r="K8" s="51"/>
      <c r="L8" s="51"/>
      <c r="M8" s="51"/>
      <c r="N8" s="51"/>
      <c r="O8" s="51"/>
    </row>
    <row r="9" spans="1:15" x14ac:dyDescent="0.25">
      <c r="A9" s="49">
        <v>43932</v>
      </c>
      <c r="B9" t="s">
        <v>84</v>
      </c>
      <c r="C9">
        <v>15267</v>
      </c>
      <c r="D9" s="51"/>
      <c r="E9" s="51"/>
      <c r="F9" s="51"/>
      <c r="G9" s="51">
        <v>18000</v>
      </c>
      <c r="H9" s="51"/>
      <c r="I9" s="51"/>
      <c r="J9" s="51"/>
      <c r="K9" s="51"/>
      <c r="L9" s="51"/>
      <c r="M9" s="51"/>
      <c r="N9" s="51"/>
      <c r="O9" s="51"/>
    </row>
    <row r="10" spans="1:15" x14ac:dyDescent="0.25">
      <c r="A10" s="49">
        <v>43934</v>
      </c>
      <c r="B10" t="s">
        <v>85</v>
      </c>
      <c r="C10" t="s">
        <v>89</v>
      </c>
      <c r="D10" s="51"/>
      <c r="E10" s="51"/>
      <c r="F10" s="51"/>
      <c r="G10" s="51"/>
      <c r="H10" s="51">
        <v>4250</v>
      </c>
      <c r="I10" s="51"/>
      <c r="J10" s="51"/>
      <c r="K10" s="51"/>
      <c r="L10" s="51"/>
      <c r="M10" s="51"/>
      <c r="N10" s="51"/>
      <c r="O10" s="51"/>
    </row>
    <row r="11" spans="1:15" x14ac:dyDescent="0.25">
      <c r="A11" s="49">
        <v>43936</v>
      </c>
      <c r="B11" t="s">
        <v>86</v>
      </c>
      <c r="C11" t="s">
        <v>89</v>
      </c>
      <c r="D11" s="51"/>
      <c r="E11" s="51"/>
      <c r="F11" s="51"/>
      <c r="G11" s="51"/>
      <c r="H11" s="51"/>
      <c r="I11" s="51"/>
      <c r="J11" s="51"/>
      <c r="K11" s="51">
        <v>12500</v>
      </c>
      <c r="L11" s="51"/>
      <c r="M11" s="51"/>
      <c r="N11" s="51"/>
      <c r="O11" s="51"/>
    </row>
    <row r="12" spans="1:15" x14ac:dyDescent="0.25">
      <c r="A12" s="49">
        <v>43936</v>
      </c>
      <c r="B12" t="s">
        <v>87</v>
      </c>
      <c r="C12" t="s">
        <v>89</v>
      </c>
      <c r="D12" s="51"/>
      <c r="E12" s="51"/>
      <c r="F12" s="51"/>
      <c r="G12" s="51"/>
      <c r="H12" s="51"/>
      <c r="I12" s="51"/>
      <c r="J12" s="51"/>
      <c r="K12" s="51"/>
      <c r="L12" s="51">
        <v>1425</v>
      </c>
      <c r="M12" s="51"/>
      <c r="N12" s="51"/>
      <c r="O12" s="51"/>
    </row>
    <row r="13" spans="1:15" x14ac:dyDescent="0.25">
      <c r="A13" s="49">
        <v>43937</v>
      </c>
      <c r="B13" t="s">
        <v>88</v>
      </c>
      <c r="C13" t="s">
        <v>89</v>
      </c>
      <c r="D13" s="51"/>
      <c r="E13" s="51"/>
      <c r="F13" s="51"/>
      <c r="G13" s="51"/>
      <c r="H13" s="51"/>
      <c r="I13" s="51"/>
      <c r="J13" s="51"/>
      <c r="K13" s="51"/>
      <c r="L13" s="51"/>
      <c r="M13" s="51">
        <v>624</v>
      </c>
      <c r="N13" s="51"/>
      <c r="O13" s="51"/>
    </row>
    <row r="14" spans="1:15" x14ac:dyDescent="0.25">
      <c r="D14" s="51"/>
      <c r="E14" s="51"/>
      <c r="F14" s="51"/>
      <c r="G14" s="51"/>
      <c r="H14" s="51"/>
      <c r="I14" s="51"/>
      <c r="J14" s="51"/>
      <c r="K14" s="51"/>
      <c r="L14" s="51"/>
      <c r="M14" s="51"/>
      <c r="N14" s="51"/>
      <c r="O14" s="51"/>
    </row>
    <row r="15" spans="1:15" x14ac:dyDescent="0.25">
      <c r="A15" s="49"/>
      <c r="B15" t="s">
        <v>93</v>
      </c>
      <c r="D15" s="51"/>
      <c r="E15" s="51"/>
      <c r="F15" s="51"/>
      <c r="G15" s="51"/>
      <c r="H15" s="51"/>
      <c r="I15" s="51"/>
      <c r="J15" s="51"/>
      <c r="K15" s="51"/>
      <c r="L15" s="51"/>
      <c r="M15" s="51"/>
      <c r="N15" s="51"/>
      <c r="O15" s="51"/>
    </row>
    <row r="16" spans="1:15" x14ac:dyDescent="0.25">
      <c r="B16" t="s">
        <v>94</v>
      </c>
      <c r="D16" s="51"/>
      <c r="E16" s="51"/>
      <c r="F16" s="51"/>
      <c r="G16" s="51"/>
      <c r="H16" s="51"/>
      <c r="I16" s="51"/>
      <c r="J16" s="51"/>
      <c r="K16" s="51"/>
      <c r="L16" s="51"/>
      <c r="M16" s="51"/>
      <c r="N16" s="51"/>
      <c r="O16" s="51"/>
    </row>
    <row r="17" spans="1:15" x14ac:dyDescent="0.25">
      <c r="D17" s="51"/>
      <c r="E17" s="51"/>
      <c r="F17" s="51"/>
      <c r="G17" s="51"/>
      <c r="H17" s="51"/>
      <c r="I17" s="51"/>
      <c r="J17" s="51"/>
      <c r="K17" s="51"/>
      <c r="L17" s="51"/>
      <c r="M17" s="51"/>
      <c r="N17" s="51"/>
      <c r="O17" s="51"/>
    </row>
    <row r="18" spans="1:15" x14ac:dyDescent="0.25">
      <c r="D18" s="51"/>
      <c r="E18" s="51"/>
      <c r="F18" s="51"/>
      <c r="G18" s="51"/>
      <c r="H18" s="51"/>
      <c r="I18" s="51"/>
      <c r="J18" s="51"/>
      <c r="K18" s="51"/>
      <c r="L18" s="51"/>
      <c r="M18" s="51"/>
      <c r="N18" s="51"/>
      <c r="O18" s="51"/>
    </row>
    <row r="19" spans="1:15" x14ac:dyDescent="0.25">
      <c r="D19" s="51"/>
      <c r="E19" s="51"/>
      <c r="F19" s="51"/>
      <c r="G19" s="51"/>
      <c r="H19" s="51"/>
      <c r="I19" s="51"/>
      <c r="J19" s="51"/>
      <c r="K19" s="51"/>
      <c r="L19" s="51"/>
      <c r="M19" s="51"/>
      <c r="N19" s="51"/>
      <c r="O19" s="51"/>
    </row>
    <row r="20" spans="1:15" x14ac:dyDescent="0.25">
      <c r="D20" s="51"/>
      <c r="E20" s="51"/>
      <c r="F20" s="51"/>
      <c r="G20" s="51"/>
      <c r="H20" s="51"/>
      <c r="I20" s="51"/>
      <c r="J20" s="51"/>
      <c r="K20" s="51"/>
      <c r="L20" s="51"/>
      <c r="M20" s="51"/>
      <c r="N20" s="51"/>
      <c r="O20" s="51"/>
    </row>
    <row r="21" spans="1:15" x14ac:dyDescent="0.25">
      <c r="D21" s="51"/>
      <c r="E21" s="51"/>
      <c r="F21" s="51"/>
      <c r="G21" s="51"/>
      <c r="H21" s="51"/>
      <c r="I21" s="51"/>
      <c r="J21" s="51"/>
      <c r="K21" s="51"/>
      <c r="L21" s="51"/>
      <c r="M21" s="51"/>
      <c r="N21" s="51"/>
      <c r="O21" s="51"/>
    </row>
    <row r="22" spans="1:15" x14ac:dyDescent="0.25">
      <c r="D22" s="51"/>
      <c r="E22" s="51"/>
      <c r="F22" s="51"/>
      <c r="G22" s="51"/>
      <c r="H22" s="51"/>
      <c r="I22" s="51"/>
      <c r="J22" s="51"/>
      <c r="K22" s="51"/>
      <c r="L22" s="51"/>
      <c r="M22" s="51"/>
      <c r="N22" s="51"/>
      <c r="O22" s="51"/>
    </row>
    <row r="23" spans="1:15" x14ac:dyDescent="0.25">
      <c r="D23" s="51"/>
      <c r="E23" s="51"/>
      <c r="F23" s="51"/>
      <c r="G23" s="51"/>
      <c r="H23" s="51"/>
      <c r="I23" s="51"/>
      <c r="J23" s="51"/>
      <c r="K23" s="51"/>
      <c r="L23" s="51"/>
      <c r="M23" s="51"/>
      <c r="N23" s="51"/>
      <c r="O23" s="51"/>
    </row>
    <row r="24" spans="1:15" ht="15.75" thickBot="1" x14ac:dyDescent="0.3">
      <c r="A24" t="s">
        <v>79</v>
      </c>
      <c r="D24" s="52">
        <f>SUM(D6:D23)</f>
        <v>142000</v>
      </c>
      <c r="E24" s="52">
        <f t="shared" ref="E24:N24" si="0">SUM(E6:E23)</f>
        <v>-2200</v>
      </c>
      <c r="F24" s="52">
        <f t="shared" si="0"/>
        <v>-422</v>
      </c>
      <c r="G24" s="52">
        <f t="shared" si="0"/>
        <v>18000</v>
      </c>
      <c r="H24" s="52">
        <f t="shared" si="0"/>
        <v>4250</v>
      </c>
      <c r="I24" s="52">
        <f t="shared" si="0"/>
        <v>0</v>
      </c>
      <c r="J24" s="53"/>
      <c r="K24" s="52">
        <f t="shared" si="0"/>
        <v>12500</v>
      </c>
      <c r="L24" s="52">
        <f t="shared" si="0"/>
        <v>1425</v>
      </c>
      <c r="M24" s="52">
        <f t="shared" si="0"/>
        <v>624</v>
      </c>
      <c r="N24" s="52">
        <f t="shared" si="0"/>
        <v>0</v>
      </c>
      <c r="O24" s="52">
        <f>SUM(D24:N24)</f>
        <v>176177</v>
      </c>
    </row>
    <row r="25" spans="1:15" ht="15.75" thickTop="1" x14ac:dyDescent="0.25">
      <c r="D25" s="51"/>
      <c r="E25" s="51"/>
      <c r="F25" s="51"/>
      <c r="G25" s="51"/>
      <c r="H25" s="51"/>
      <c r="I25" s="51"/>
      <c r="J25" s="51"/>
      <c r="K25" s="51"/>
      <c r="L25" s="51"/>
      <c r="M25" s="51"/>
      <c r="N25" s="51"/>
      <c r="O25"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11d3c428-8210-4c3b-8aa7-a14bd851f65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5dff6e49-51ae-4256-895c-23ad778dfc2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forgive 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Angela Reed</cp:lastModifiedBy>
  <cp:lastPrinted>2020-04-07T16:22:31Z</cp:lastPrinted>
  <dcterms:created xsi:type="dcterms:W3CDTF">2020-04-01T15:14:38Z</dcterms:created>
  <dcterms:modified xsi:type="dcterms:W3CDTF">2020-04-21T12:36:17Z</dcterms:modified>
</cp:coreProperties>
</file>